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<sst xmlns="http://schemas.openxmlformats.org/spreadsheetml/2006/main" count="77" uniqueCount="63">
  <si>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Erwin F. Hackl</t>
  </si>
  <si>
    <t>Wert</t>
  </si>
  <si>
    <t>Einheit</t>
  </si>
  <si>
    <t>Formel</t>
  </si>
  <si>
    <t>Beschreibung</t>
  </si>
  <si>
    <t>v1x</t>
  </si>
  <si>
    <t>v1y</t>
  </si>
  <si>
    <t>t [s]</t>
  </si>
  <si>
    <t>s [m]</t>
  </si>
  <si>
    <t>h [m]</t>
  </si>
  <si>
    <t>h Erde</t>
  </si>
  <si>
    <t>h Wurf</t>
  </si>
  <si>
    <t>h ges.</t>
  </si>
  <si>
    <t>s1</t>
  </si>
  <si>
    <t>m</t>
  </si>
  <si>
    <t>Abstand A-B</t>
  </si>
  <si>
    <t>w1</t>
  </si>
  <si>
    <t>°</t>
  </si>
  <si>
    <t>Abschußwinkel bei A</t>
  </si>
  <si>
    <t>t0</t>
  </si>
  <si>
    <t>s</t>
  </si>
  <si>
    <t>Reaktionszeit C</t>
  </si>
  <si>
    <t>g</t>
  </si>
  <si>
    <t>m/s²</t>
  </si>
  <si>
    <t>Erdbeschleunigung</t>
  </si>
  <si>
    <t>k</t>
  </si>
  <si>
    <t>360 / 2 / Pi</t>
  </si>
  <si>
    <t>Faktor Altgrad/Rad.</t>
  </si>
  <si>
    <t>t1</t>
  </si>
  <si>
    <t>sqrt(2*s*sin(w1)/g/cos(w1))</t>
  </si>
  <si>
    <t>Flugzeit Geschoß A</t>
  </si>
  <si>
    <t>m/s</t>
  </si>
  <si>
    <t>s1/t1</t>
  </si>
  <si>
    <t>Hor.-speed A</t>
  </si>
  <si>
    <t>v1</t>
  </si>
  <si>
    <t>v1x/cos(a)</t>
  </si>
  <si>
    <t>Abschuß-speed A</t>
  </si>
  <si>
    <t>v1*sin(a)</t>
  </si>
  <si>
    <t>Vert.-Abschuß-speed A</t>
  </si>
  <si>
    <t>v2</t>
  </si>
  <si>
    <t>Abschuß-speed C</t>
  </si>
  <si>
    <t>s2</t>
  </si>
  <si>
    <t>Entf. Treffpunkt von A</t>
  </si>
  <si>
    <t>s3</t>
  </si>
  <si>
    <t>Entf. Treffpunkt von C</t>
  </si>
  <si>
    <t>t2</t>
  </si>
  <si>
    <t>s2/v1x</t>
  </si>
  <si>
    <t>Flugzeit A bis Treffpunkt</t>
  </si>
  <si>
    <t>h2</t>
  </si>
  <si>
    <t>-g/2*t²+v1y*t</t>
  </si>
  <si>
    <t>Höhe Treffpunkt</t>
  </si>
  <si>
    <t>t1t</t>
  </si>
  <si>
    <t>h1t</t>
  </si>
  <si>
    <t>Winkel (a)</t>
  </si>
  <si>
    <t>v2x</t>
  </si>
  <si>
    <t>v2y</t>
  </si>
  <si>
    <t>h-Treffp.</t>
  </si>
  <si>
    <t>h-Treffp. = v * tan(a) * s / v - g / 2 * ( s / (v*cos(a) ) )²</t>
  </si>
  <si>
    <t>t2t</t>
  </si>
  <si>
    <t>Flugzeit von C = s3/(v2*cos(a))</t>
  </si>
  <si>
    <t>t2-start</t>
  </si>
  <si>
    <t>Abschußzeit von C = Flugzeit von A - Flugzeit von C</t>
  </si>
  <si>
    <t>D e r   s c h i e f e   W u r 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</si>
</sst>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"/>
  </numFmts>
  <fonts count="9">
    <font>
      <sz val="10"/>
      <name val="Arial"/>
      <family val="0"/>
    </font>
    <font>
      <sz val="10"/>
      <name val="Symbol"/>
      <family val="0"/>
    </font>
    <font>
      <sz val="8"/>
      <name val="Arial"/>
      <family val="2"/>
    </font>
    <font>
      <b/>
      <sz val="15"/>
      <name val="Arial"/>
      <family val="0"/>
    </font>
    <font>
      <b/>
      <sz val="12"/>
      <name val="Arial"/>
      <family val="0"/>
    </font>
    <font>
      <sz val="8"/>
      <color indexed="10"/>
      <name val="Arial"/>
      <family val="2"/>
    </font>
    <font>
      <sz val="12"/>
      <name val="Arial"/>
      <family val="0"/>
    </font>
    <font>
      <b/>
      <sz val="24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17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Geschoss-Flugbahn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7975"/>
          <c:w val="0.79425"/>
          <c:h val="0.766"/>
        </c:manualLayout>
      </c:layout>
      <c:lineChart>
        <c:grouping val="standard"/>
        <c:varyColors val="0"/>
        <c:ser>
          <c:idx val="4"/>
          <c:order val="0"/>
          <c:tx>
            <c:strRef>
              <c:f>Tabelle1!$L$2</c:f>
              <c:strCache>
                <c:ptCount val="1"/>
                <c:pt idx="0">
                  <c:v>h [m]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Tabelle1!$L$3:$L$55</c:f>
              <c:numCache/>
            </c:numRef>
          </c:val>
          <c:smooth val="0"/>
        </c:ser>
        <c:ser>
          <c:idx val="5"/>
          <c:order val="1"/>
          <c:tx>
            <c:strRef>
              <c:f>Tabelle1!$M$2</c:f>
              <c:strCache>
                <c:ptCount val="1"/>
                <c:pt idx="0">
                  <c:v>h Erde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Tabelle1!$M$3:$M$55</c:f>
              <c:numCache/>
            </c:numRef>
          </c:val>
          <c:smooth val="0"/>
        </c:ser>
        <c:ser>
          <c:idx val="6"/>
          <c:order val="2"/>
          <c:tx>
            <c:strRef>
              <c:f>Tabelle1!$N$2</c:f>
              <c:strCache>
                <c:ptCount val="1"/>
                <c:pt idx="0">
                  <c:v>h Wurf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Tabelle1!$N$3:$N$55</c:f>
              <c:numCache/>
            </c:numRef>
          </c:val>
          <c:smooth val="0"/>
        </c:ser>
        <c:ser>
          <c:idx val="7"/>
          <c:order val="3"/>
          <c:tx>
            <c:strRef>
              <c:f>Tabelle1!$O$2</c:f>
              <c:strCache>
                <c:ptCount val="1"/>
                <c:pt idx="0">
                  <c:v>h ges.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Tabelle1!$O$3:$O$55</c:f>
              <c:numCache/>
            </c:numRef>
          </c:val>
          <c:smooth val="0"/>
        </c:ser>
        <c:axId val="21997342"/>
        <c:axId val="63758351"/>
      </c:lineChart>
      <c:catAx>
        <c:axId val="21997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Zeit [sec]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58351"/>
        <c:crosses val="autoZero"/>
        <c:auto val="1"/>
        <c:lblOffset val="100"/>
        <c:noMultiLvlLbl val="0"/>
      </c:catAx>
      <c:valAx>
        <c:axId val="63758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Höhe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973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0.4635</cdr:x>
      <cdr:y>0.22325</cdr:y>
    </cdr:from>
    <cdr:to>
      <cdr:x>0.6785</cdr:x>
      <cdr:y>0.27425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790575"/>
          <a:ext cx="1247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Höhe ohne Erdanziehung</a:t>
          </a:r>
        </a:p>
      </cdr:txBody>
    </cdr:sp>
  </cdr:relSizeAnchor>
  <cdr:relSizeAnchor xmlns:cdr="http://schemas.openxmlformats.org/drawingml/2006/chartDrawing">
    <cdr:from>
      <cdr:x>0.47475</cdr:x>
      <cdr:y>0.6115</cdr:y>
    </cdr:from>
    <cdr:to>
      <cdr:x>0.69975</cdr:x>
      <cdr:y>0.6625</cdr:y>
    </cdr:to>
    <cdr:sp>
      <cdr:nvSpPr>
        <cdr:cNvPr id="2" name="TextBox 2"/>
        <cdr:cNvSpPr txBox="1">
          <a:spLocks noChangeArrowheads="1"/>
        </cdr:cNvSpPr>
      </cdr:nvSpPr>
      <cdr:spPr>
        <a:xfrm>
          <a:off x="2752725" y="2162175"/>
          <a:ext cx="1304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Wirkung der Erdanziehung</a:t>
          </a:r>
        </a:p>
      </cdr:txBody>
    </cdr:sp>
  </cdr:relSizeAnchor>
  <cdr:relSizeAnchor xmlns:cdr="http://schemas.openxmlformats.org/drawingml/2006/chartDrawing">
    <cdr:from>
      <cdr:x>0.55475</cdr:x>
      <cdr:y>0.35</cdr:y>
    </cdr:from>
    <cdr:to>
      <cdr:x>0.64175</cdr:x>
      <cdr:y>0.401</cdr:y>
    </cdr:to>
    <cdr:sp>
      <cdr:nvSpPr>
        <cdr:cNvPr id="3" name="TextBox 3"/>
        <cdr:cNvSpPr txBox="1">
          <a:spLocks noChangeArrowheads="1"/>
        </cdr:cNvSpPr>
      </cdr:nvSpPr>
      <cdr:spPr>
        <a:xfrm>
          <a:off x="3209925" y="1238250"/>
          <a:ext cx="504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Flugbahn</a:t>
          </a:r>
        </a:p>
      </cdr:txBody>
    </cdr:sp>
  </cdr:relSizeAnchor>
  <cdr:relSizeAnchor xmlns:cdr="http://schemas.openxmlformats.org/drawingml/2006/chartDrawing">
    <cdr:from>
      <cdr:x>0.735</cdr:x>
      <cdr:y>0.38575</cdr:y>
    </cdr:from>
    <cdr:to>
      <cdr:x>0.8515</cdr:x>
      <cdr:y>0.453</cdr:y>
    </cdr:to>
    <cdr:sp>
      <cdr:nvSpPr>
        <cdr:cNvPr id="4" name="TextBox 4"/>
        <cdr:cNvSpPr txBox="1">
          <a:spLocks noChangeArrowheads="1"/>
        </cdr:cNvSpPr>
      </cdr:nvSpPr>
      <cdr:spPr>
        <a:xfrm>
          <a:off x="4257675" y="1362075"/>
          <a:ext cx="676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Aufschlag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0</xdr:rowOff>
    </xdr:from>
    <xdr:to>
      <xdr:col>5</xdr:col>
      <xdr:colOff>2009775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38100" y="5886450"/>
        <a:ext cx="58007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E8" sqref="E8"/>
    </sheetView>
  </sheetViews>
  <sheetFormatPr defaultColWidth="11.421875" defaultRowHeight="12.75"/>
  <cols>
    <col min="1" max="1" width="11.421875" style="1" customWidth="1"/>
    <col min="2" max="2" width="14.140625" style="1" customWidth="1"/>
    <col min="3" max="3" width="0.71875" style="1" customWidth="1"/>
    <col min="4" max="4" width="6.421875" style="1" customWidth="1"/>
    <col min="5" max="5" width="24.7109375" style="1" customWidth="1"/>
    <col min="6" max="6" width="30.28125" style="1" customWidth="1"/>
    <col min="7" max="7" width="0.71875" style="1" customWidth="1"/>
    <col min="8" max="8" width="8.7109375" style="1" customWidth="1"/>
    <col min="9" max="12" width="7.7109375" style="1" customWidth="1"/>
    <col min="13" max="13" width="8.57421875" style="1" customWidth="1"/>
    <col min="14" max="15" width="7.7109375" style="1" customWidth="1"/>
    <col min="16" max="16384" width="11.421875" style="1" customWidth="1"/>
  </cols>
  <sheetData>
    <row r="1" spans="1:15" ht="30">
      <c r="A1" s="12" t="s">
        <v>62</v>
      </c>
      <c r="B1" s="12"/>
      <c r="C1" s="12"/>
      <c r="D1" s="12"/>
      <c r="E1" s="12"/>
      <c r="F1" s="12"/>
      <c r="G1" s="10"/>
      <c r="H1" s="11"/>
      <c r="I1" s="11"/>
      <c r="J1" s="4"/>
      <c r="K1" s="4"/>
      <c r="L1" s="4"/>
      <c r="M1" s="4"/>
      <c r="N1" s="4"/>
      <c r="O1" s="3" t="s">
        <v>0</v>
      </c>
    </row>
    <row r="2" spans="1:15" ht="12.75">
      <c r="A2"/>
      <c r="B2" s="13" t="s">
        <v>1</v>
      </c>
      <c r="C2" s="14"/>
      <c r="D2" s="14" t="s">
        <v>2</v>
      </c>
      <c r="E2" s="14" t="s">
        <v>3</v>
      </c>
      <c r="F2" s="14" t="s">
        <v>4</v>
      </c>
      <c r="G2"/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</row>
    <row r="3" spans="1:15" ht="12.75">
      <c r="A3" t="s">
        <v>13</v>
      </c>
      <c r="B3" s="2">
        <v>15</v>
      </c>
      <c r="C3"/>
      <c r="D3" t="s">
        <v>14</v>
      </c>
      <c r="E3"/>
      <c r="F3" t="s">
        <v>15</v>
      </c>
      <c r="G3"/>
      <c r="H3" s="4">
        <v>3</v>
      </c>
      <c r="I3" s="4">
        <v>22</v>
      </c>
      <c r="J3" s="4">
        <v>0</v>
      </c>
      <c r="K3" s="4">
        <f aca="true" t="shared" si="0" ref="K3:K55">J3*H3</f>
        <v>0</v>
      </c>
      <c r="L3" s="4">
        <f aca="true" t="shared" si="1" ref="L3:L55">-4.905*J3^2+I3*J3</f>
        <v>0</v>
      </c>
      <c r="M3" s="4">
        <f aca="true" t="shared" si="2" ref="M3:M55">-4.905*J3^2</f>
        <v>0</v>
      </c>
      <c r="N3" s="4">
        <f aca="true" t="shared" si="3" ref="N3:N55">I3*J3</f>
        <v>0</v>
      </c>
      <c r="O3" s="4">
        <f aca="true" t="shared" si="4" ref="O3:O55">M3+N3</f>
        <v>0</v>
      </c>
    </row>
    <row r="4" spans="1:15" ht="12.75">
      <c r="A4" t="s">
        <v>16</v>
      </c>
      <c r="B4" s="2">
        <v>30</v>
      </c>
      <c r="C4"/>
      <c r="D4" t="s">
        <v>17</v>
      </c>
      <c r="E4"/>
      <c r="F4" t="s">
        <v>18</v>
      </c>
      <c r="G4"/>
      <c r="H4" s="4">
        <f aca="true" t="shared" si="5" ref="H4:I35">H3</f>
        <v>3</v>
      </c>
      <c r="I4" s="4">
        <f t="shared" si="5"/>
        <v>22</v>
      </c>
      <c r="J4" s="4">
        <v>0.1</v>
      </c>
      <c r="K4" s="4">
        <f t="shared" si="0"/>
        <v>0.30000000000000004</v>
      </c>
      <c r="L4" s="4">
        <f t="shared" si="1"/>
        <v>2.1509500000000004</v>
      </c>
      <c r="M4" s="4">
        <f t="shared" si="2"/>
        <v>-0.04905000000000001</v>
      </c>
      <c r="N4" s="4">
        <f t="shared" si="3"/>
        <v>2.2</v>
      </c>
      <c r="O4" s="4">
        <f t="shared" si="4"/>
        <v>2.1509500000000004</v>
      </c>
    </row>
    <row r="5" spans="1:15" ht="12.75">
      <c r="A5" t="s">
        <v>19</v>
      </c>
      <c r="B5" s="2">
        <v>0.5</v>
      </c>
      <c r="C5"/>
      <c r="D5" t="s">
        <v>20</v>
      </c>
      <c r="E5"/>
      <c r="F5" t="s">
        <v>21</v>
      </c>
      <c r="G5"/>
      <c r="H5" s="4">
        <f t="shared" si="5"/>
        <v>3</v>
      </c>
      <c r="I5" s="4">
        <f t="shared" si="5"/>
        <v>22</v>
      </c>
      <c r="J5" s="4">
        <v>0.2</v>
      </c>
      <c r="K5" s="4">
        <f t="shared" si="0"/>
        <v>0.6000000000000001</v>
      </c>
      <c r="L5" s="4">
        <f t="shared" si="1"/>
        <v>4.2038</v>
      </c>
      <c r="M5" s="4">
        <f t="shared" si="2"/>
        <v>-0.19620000000000004</v>
      </c>
      <c r="N5" s="4">
        <f t="shared" si="3"/>
        <v>4.4</v>
      </c>
      <c r="O5" s="4">
        <f t="shared" si="4"/>
        <v>4.2038</v>
      </c>
    </row>
    <row r="6" spans="1:15" ht="12.75">
      <c r="A6" t="s">
        <v>22</v>
      </c>
      <c r="B6" s="2">
        <v>9.81</v>
      </c>
      <c r="C6"/>
      <c r="D6" t="s">
        <v>23</v>
      </c>
      <c r="E6"/>
      <c r="F6" t="s">
        <v>24</v>
      </c>
      <c r="G6"/>
      <c r="H6" s="4">
        <f t="shared" si="5"/>
        <v>3</v>
      </c>
      <c r="I6" s="4">
        <f t="shared" si="5"/>
        <v>22</v>
      </c>
      <c r="J6" s="4">
        <v>0.3</v>
      </c>
      <c r="K6" s="4">
        <f t="shared" si="0"/>
        <v>0.8999999999999999</v>
      </c>
      <c r="L6" s="4">
        <f t="shared" si="1"/>
        <v>6.15855</v>
      </c>
      <c r="M6" s="4">
        <f t="shared" si="2"/>
        <v>-0.44145</v>
      </c>
      <c r="N6" s="4">
        <f t="shared" si="3"/>
        <v>6.6</v>
      </c>
      <c r="O6" s="4">
        <f t="shared" si="4"/>
        <v>6.15855</v>
      </c>
    </row>
    <row r="7" spans="1:15" ht="12.75">
      <c r="A7" t="s">
        <v>25</v>
      </c>
      <c r="B7" s="2">
        <f>360/2/PI()</f>
        <v>57.29577951308232</v>
      </c>
      <c r="C7"/>
      <c r="D7"/>
      <c r="E7" t="s">
        <v>26</v>
      </c>
      <c r="F7" t="s">
        <v>27</v>
      </c>
      <c r="G7"/>
      <c r="H7" s="4">
        <f t="shared" si="5"/>
        <v>3</v>
      </c>
      <c r="I7" s="4">
        <f t="shared" si="5"/>
        <v>22</v>
      </c>
      <c r="J7" s="4">
        <v>0.4</v>
      </c>
      <c r="K7" s="4">
        <f t="shared" si="0"/>
        <v>1.2000000000000002</v>
      </c>
      <c r="L7" s="4">
        <f t="shared" si="1"/>
        <v>8.0152</v>
      </c>
      <c r="M7" s="4">
        <f t="shared" si="2"/>
        <v>-0.7848000000000002</v>
      </c>
      <c r="N7" s="4">
        <f t="shared" si="3"/>
        <v>8.8</v>
      </c>
      <c r="O7" s="4">
        <f t="shared" si="4"/>
        <v>8.0152</v>
      </c>
    </row>
    <row r="8" spans="1:15" ht="12.75">
      <c r="A8" t="s">
        <v>28</v>
      </c>
      <c r="B8" s="2">
        <f>SQRT(2*B3*SIN(B4/B7)/B6/COS(B4/B7))</f>
        <v>1.3287577482314425</v>
      </c>
      <c r="C8"/>
      <c r="D8" t="s">
        <v>20</v>
      </c>
      <c r="E8" t="s">
        <v>29</v>
      </c>
      <c r="F8" t="s">
        <v>30</v>
      </c>
      <c r="G8"/>
      <c r="H8" s="4">
        <f t="shared" si="5"/>
        <v>3</v>
      </c>
      <c r="I8" s="4">
        <f t="shared" si="5"/>
        <v>22</v>
      </c>
      <c r="J8" s="4">
        <v>0.5</v>
      </c>
      <c r="K8" s="4">
        <f t="shared" si="0"/>
        <v>1.5</v>
      </c>
      <c r="L8" s="4">
        <f t="shared" si="1"/>
        <v>9.77375</v>
      </c>
      <c r="M8" s="4">
        <f t="shared" si="2"/>
        <v>-1.22625</v>
      </c>
      <c r="N8" s="4">
        <f t="shared" si="3"/>
        <v>11</v>
      </c>
      <c r="O8" s="4">
        <f t="shared" si="4"/>
        <v>9.77375</v>
      </c>
    </row>
    <row r="9" spans="1:15" ht="12.75">
      <c r="A9" t="s">
        <v>5</v>
      </c>
      <c r="B9" s="2">
        <f>B3/B8</f>
        <v>11.288739441004038</v>
      </c>
      <c r="C9"/>
      <c r="D9" t="s">
        <v>31</v>
      </c>
      <c r="E9" t="s">
        <v>32</v>
      </c>
      <c r="F9" t="s">
        <v>33</v>
      </c>
      <c r="G9"/>
      <c r="H9" s="4">
        <f t="shared" si="5"/>
        <v>3</v>
      </c>
      <c r="I9" s="4">
        <f t="shared" si="5"/>
        <v>22</v>
      </c>
      <c r="J9" s="4">
        <v>0.6</v>
      </c>
      <c r="K9" s="4">
        <f t="shared" si="0"/>
        <v>1.7999999999999998</v>
      </c>
      <c r="L9" s="4">
        <f t="shared" si="1"/>
        <v>11.434199999999999</v>
      </c>
      <c r="M9" s="4">
        <f t="shared" si="2"/>
        <v>-1.7658</v>
      </c>
      <c r="N9" s="4">
        <f t="shared" si="3"/>
        <v>13.2</v>
      </c>
      <c r="O9" s="4">
        <f t="shared" si="4"/>
        <v>11.434199999999999</v>
      </c>
    </row>
    <row r="10" spans="1:15" ht="12.75">
      <c r="A10" t="s">
        <v>34</v>
      </c>
      <c r="B10" s="2">
        <f>B9/COS(B4/B7)</f>
        <v>13.035113510150452</v>
      </c>
      <c r="C10"/>
      <c r="D10" t="s">
        <v>31</v>
      </c>
      <c r="E10" t="s">
        <v>35</v>
      </c>
      <c r="F10" t="s">
        <v>36</v>
      </c>
      <c r="G10"/>
      <c r="H10" s="4">
        <f t="shared" si="5"/>
        <v>3</v>
      </c>
      <c r="I10" s="4">
        <f t="shared" si="5"/>
        <v>22</v>
      </c>
      <c r="J10" s="4">
        <v>0.7</v>
      </c>
      <c r="K10" s="4">
        <f t="shared" si="0"/>
        <v>2.0999999999999996</v>
      </c>
      <c r="L10" s="4">
        <f t="shared" si="1"/>
        <v>12.99655</v>
      </c>
      <c r="M10" s="4">
        <f t="shared" si="2"/>
        <v>-2.40345</v>
      </c>
      <c r="N10" s="4">
        <f t="shared" si="3"/>
        <v>15.399999999999999</v>
      </c>
      <c r="O10" s="4">
        <f t="shared" si="4"/>
        <v>12.99655</v>
      </c>
    </row>
    <row r="11" spans="1:15" ht="12.75">
      <c r="A11" t="s">
        <v>6</v>
      </c>
      <c r="B11" s="2">
        <f>B10*SIN(B4/B7)</f>
        <v>6.517556755075225</v>
      </c>
      <c r="C11"/>
      <c r="D11" t="s">
        <v>31</v>
      </c>
      <c r="E11" t="s">
        <v>37</v>
      </c>
      <c r="F11" t="s">
        <v>38</v>
      </c>
      <c r="G11"/>
      <c r="H11" s="4">
        <f t="shared" si="5"/>
        <v>3</v>
      </c>
      <c r="I11" s="4">
        <f t="shared" si="5"/>
        <v>22</v>
      </c>
      <c r="J11" s="4">
        <v>0.8</v>
      </c>
      <c r="K11" s="4">
        <f t="shared" si="0"/>
        <v>2.4000000000000004</v>
      </c>
      <c r="L11" s="4">
        <f t="shared" si="1"/>
        <v>14.4608</v>
      </c>
      <c r="M11" s="4">
        <f t="shared" si="2"/>
        <v>-3.1392000000000007</v>
      </c>
      <c r="N11" s="4">
        <f t="shared" si="3"/>
        <v>17.6</v>
      </c>
      <c r="O11" s="4">
        <f t="shared" si="4"/>
        <v>14.4608</v>
      </c>
    </row>
    <row r="12" spans="1:15" ht="12.75">
      <c r="A12"/>
      <c r="B12" s="2"/>
      <c r="C12"/>
      <c r="D12"/>
      <c r="E12"/>
      <c r="F12"/>
      <c r="G12"/>
      <c r="H12" s="4">
        <f t="shared" si="5"/>
        <v>3</v>
      </c>
      <c r="I12" s="4">
        <f t="shared" si="5"/>
        <v>22</v>
      </c>
      <c r="J12" s="4">
        <v>0.9</v>
      </c>
      <c r="K12" s="4">
        <f t="shared" si="0"/>
        <v>2.7</v>
      </c>
      <c r="L12" s="4">
        <f t="shared" si="1"/>
        <v>15.82695</v>
      </c>
      <c r="M12" s="4">
        <f t="shared" si="2"/>
        <v>-3.9730500000000006</v>
      </c>
      <c r="N12" s="4">
        <f t="shared" si="3"/>
        <v>19.8</v>
      </c>
      <c r="O12" s="4">
        <f t="shared" si="4"/>
        <v>15.82695</v>
      </c>
    </row>
    <row r="13" spans="1:15" ht="12.75">
      <c r="A13" t="s">
        <v>39</v>
      </c>
      <c r="B13" s="2">
        <v>340</v>
      </c>
      <c r="C13"/>
      <c r="D13" t="s">
        <v>31</v>
      </c>
      <c r="E13"/>
      <c r="F13" t="s">
        <v>40</v>
      </c>
      <c r="G13"/>
      <c r="H13" s="4">
        <f t="shared" si="5"/>
        <v>3</v>
      </c>
      <c r="I13" s="4">
        <f t="shared" si="5"/>
        <v>22</v>
      </c>
      <c r="J13" s="4">
        <v>1</v>
      </c>
      <c r="K13" s="4">
        <f t="shared" si="0"/>
        <v>3</v>
      </c>
      <c r="L13" s="4">
        <f t="shared" si="1"/>
        <v>17.095</v>
      </c>
      <c r="M13" s="4">
        <f t="shared" si="2"/>
        <v>-4.905</v>
      </c>
      <c r="N13" s="4">
        <f t="shared" si="3"/>
        <v>22</v>
      </c>
      <c r="O13" s="4">
        <f t="shared" si="4"/>
        <v>17.095</v>
      </c>
    </row>
    <row r="14" spans="1:15" ht="12.75">
      <c r="A14"/>
      <c r="B14" s="2"/>
      <c r="C14"/>
      <c r="D14"/>
      <c r="E14"/>
      <c r="F14"/>
      <c r="G14"/>
      <c r="H14" s="4">
        <f t="shared" si="5"/>
        <v>3</v>
      </c>
      <c r="I14" s="4">
        <f t="shared" si="5"/>
        <v>22</v>
      </c>
      <c r="J14" s="4">
        <v>1.1</v>
      </c>
      <c r="K14" s="4">
        <f t="shared" si="0"/>
        <v>3.3000000000000003</v>
      </c>
      <c r="L14" s="4">
        <f t="shared" si="1"/>
        <v>18.264950000000002</v>
      </c>
      <c r="M14" s="4">
        <f t="shared" si="2"/>
        <v>-5.935050000000001</v>
      </c>
      <c r="N14" s="4">
        <f t="shared" si="3"/>
        <v>24.200000000000003</v>
      </c>
      <c r="O14" s="4">
        <f t="shared" si="4"/>
        <v>18.264950000000002</v>
      </c>
    </row>
    <row r="15" spans="1:15" ht="12.75">
      <c r="A15" t="s">
        <v>41</v>
      </c>
      <c r="B15" s="2">
        <v>6.8</v>
      </c>
      <c r="C15"/>
      <c r="D15" t="s">
        <v>14</v>
      </c>
      <c r="E15"/>
      <c r="F15" t="s">
        <v>42</v>
      </c>
      <c r="G15"/>
      <c r="H15" s="4">
        <f t="shared" si="5"/>
        <v>3</v>
      </c>
      <c r="I15" s="4">
        <f t="shared" si="5"/>
        <v>22</v>
      </c>
      <c r="J15" s="4">
        <v>1.2</v>
      </c>
      <c r="K15" s="4">
        <f t="shared" si="0"/>
        <v>3.5999999999999996</v>
      </c>
      <c r="L15" s="4">
        <f t="shared" si="1"/>
        <v>19.336799999999997</v>
      </c>
      <c r="M15" s="4">
        <f t="shared" si="2"/>
        <v>-7.0632</v>
      </c>
      <c r="N15" s="4">
        <f t="shared" si="3"/>
        <v>26.4</v>
      </c>
      <c r="O15" s="4">
        <f t="shared" si="4"/>
        <v>19.336799999999997</v>
      </c>
    </row>
    <row r="16" spans="1:15" ht="12.75">
      <c r="A16" t="s">
        <v>43</v>
      </c>
      <c r="B16" s="2">
        <v>7.6</v>
      </c>
      <c r="C16"/>
      <c r="D16" t="s">
        <v>14</v>
      </c>
      <c r="E16"/>
      <c r="F16" t="s">
        <v>44</v>
      </c>
      <c r="G16"/>
      <c r="H16" s="4">
        <f t="shared" si="5"/>
        <v>3</v>
      </c>
      <c r="I16" s="4">
        <f t="shared" si="5"/>
        <v>22</v>
      </c>
      <c r="J16" s="4">
        <v>1.3</v>
      </c>
      <c r="K16" s="4">
        <f t="shared" si="0"/>
        <v>3.9000000000000004</v>
      </c>
      <c r="L16" s="4">
        <f t="shared" si="1"/>
        <v>20.31055</v>
      </c>
      <c r="M16" s="4">
        <f t="shared" si="2"/>
        <v>-8.28945</v>
      </c>
      <c r="N16" s="4">
        <f t="shared" si="3"/>
        <v>28.6</v>
      </c>
      <c r="O16" s="4">
        <f t="shared" si="4"/>
        <v>20.31055</v>
      </c>
    </row>
    <row r="17" spans="1:15" ht="12.75">
      <c r="A17" t="s">
        <v>45</v>
      </c>
      <c r="B17" s="2">
        <f>B15/B9</f>
        <v>0.602370179198254</v>
      </c>
      <c r="C17"/>
      <c r="D17" t="s">
        <v>20</v>
      </c>
      <c r="E17" t="s">
        <v>46</v>
      </c>
      <c r="F17" t="s">
        <v>47</v>
      </c>
      <c r="G17"/>
      <c r="H17" s="4">
        <f t="shared" si="5"/>
        <v>3</v>
      </c>
      <c r="I17" s="4">
        <f t="shared" si="5"/>
        <v>22</v>
      </c>
      <c r="J17" s="4">
        <v>1.4</v>
      </c>
      <c r="K17" s="4">
        <f t="shared" si="0"/>
        <v>4.199999999999999</v>
      </c>
      <c r="L17" s="4">
        <f t="shared" si="1"/>
        <v>21.1862</v>
      </c>
      <c r="M17" s="4">
        <f t="shared" si="2"/>
        <v>-9.6138</v>
      </c>
      <c r="N17" s="4">
        <f t="shared" si="3"/>
        <v>30.799999999999997</v>
      </c>
      <c r="O17" s="4">
        <f t="shared" si="4"/>
        <v>21.1862</v>
      </c>
    </row>
    <row r="18" spans="1:15" ht="12.75">
      <c r="A18" t="s">
        <v>48</v>
      </c>
      <c r="B18" s="2">
        <f>-4.905*B17^2+B11*B17</f>
        <v>2.1462034006675683</v>
      </c>
      <c r="C18"/>
      <c r="D18" t="s">
        <v>14</v>
      </c>
      <c r="E18" s="5" t="s">
        <v>49</v>
      </c>
      <c r="F18" t="s">
        <v>50</v>
      </c>
      <c r="G18"/>
      <c r="H18" s="4">
        <f t="shared" si="5"/>
        <v>3</v>
      </c>
      <c r="I18" s="4">
        <f t="shared" si="5"/>
        <v>22</v>
      </c>
      <c r="J18" s="4">
        <v>1.5</v>
      </c>
      <c r="K18" s="4">
        <f t="shared" si="0"/>
        <v>4.5</v>
      </c>
      <c r="L18" s="4">
        <f t="shared" si="1"/>
        <v>21.963749999999997</v>
      </c>
      <c r="M18" s="4">
        <f t="shared" si="2"/>
        <v>-11.03625</v>
      </c>
      <c r="N18" s="4">
        <f t="shared" si="3"/>
        <v>33</v>
      </c>
      <c r="O18" s="4">
        <f t="shared" si="4"/>
        <v>21.963749999999997</v>
      </c>
    </row>
    <row r="19" spans="1:15" ht="12.75">
      <c r="A19"/>
      <c r="B19" s="2"/>
      <c r="C19"/>
      <c r="D19"/>
      <c r="E19"/>
      <c r="F19"/>
      <c r="G19"/>
      <c r="H19" s="4">
        <f t="shared" si="5"/>
        <v>3</v>
      </c>
      <c r="I19" s="4">
        <f t="shared" si="5"/>
        <v>22</v>
      </c>
      <c r="J19" s="4">
        <v>1.6</v>
      </c>
      <c r="K19" s="4">
        <f t="shared" si="0"/>
        <v>4.800000000000001</v>
      </c>
      <c r="L19" s="4">
        <f t="shared" si="1"/>
        <v>22.6432</v>
      </c>
      <c r="M19" s="4">
        <f t="shared" si="2"/>
        <v>-12.556800000000003</v>
      </c>
      <c r="N19" s="4">
        <f t="shared" si="3"/>
        <v>35.2</v>
      </c>
      <c r="O19" s="4">
        <f t="shared" si="4"/>
        <v>22.6432</v>
      </c>
    </row>
    <row r="20" spans="1:15" ht="12.75">
      <c r="A20"/>
      <c r="B20" s="2"/>
      <c r="C20"/>
      <c r="D20"/>
      <c r="E20"/>
      <c r="F20"/>
      <c r="G20"/>
      <c r="H20" s="4">
        <f t="shared" si="5"/>
        <v>3</v>
      </c>
      <c r="I20" s="4">
        <f t="shared" si="5"/>
        <v>22</v>
      </c>
      <c r="J20" s="4">
        <v>1.7</v>
      </c>
      <c r="K20" s="4">
        <f t="shared" si="0"/>
        <v>5.1</v>
      </c>
      <c r="L20" s="4">
        <f t="shared" si="1"/>
        <v>23.22455</v>
      </c>
      <c r="M20" s="4">
        <f t="shared" si="2"/>
        <v>-14.17545</v>
      </c>
      <c r="N20" s="4">
        <f t="shared" si="3"/>
        <v>37.4</v>
      </c>
      <c r="O20" s="4">
        <f t="shared" si="4"/>
        <v>23.22455</v>
      </c>
    </row>
    <row r="21" spans="1:15" ht="12.75">
      <c r="A21" s="6" t="s">
        <v>51</v>
      </c>
      <c r="B21" s="2">
        <f>6.8/B9</f>
        <v>0.602370179198254</v>
      </c>
      <c r="C21"/>
      <c r="D21"/>
      <c r="E21"/>
      <c r="F21"/>
      <c r="G21"/>
      <c r="H21" s="4">
        <f t="shared" si="5"/>
        <v>3</v>
      </c>
      <c r="I21" s="4">
        <f t="shared" si="5"/>
        <v>22</v>
      </c>
      <c r="J21" s="4">
        <v>1.8</v>
      </c>
      <c r="K21" s="4">
        <f t="shared" si="0"/>
        <v>5.4</v>
      </c>
      <c r="L21" s="4">
        <f t="shared" si="1"/>
        <v>23.7078</v>
      </c>
      <c r="M21" s="4">
        <f t="shared" si="2"/>
        <v>-15.892200000000003</v>
      </c>
      <c r="N21" s="4">
        <f t="shared" si="3"/>
        <v>39.6</v>
      </c>
      <c r="O21" s="4">
        <f t="shared" si="4"/>
        <v>23.7078</v>
      </c>
    </row>
    <row r="22" spans="1:15" ht="12.75">
      <c r="A22" t="s">
        <v>52</v>
      </c>
      <c r="B22" s="2">
        <f>-4.905*B21^2+B11*B21</f>
        <v>2.1462034006675683</v>
      </c>
      <c r="C22"/>
      <c r="D22"/>
      <c r="E22"/>
      <c r="F22"/>
      <c r="G22"/>
      <c r="H22" s="4">
        <f t="shared" si="5"/>
        <v>3</v>
      </c>
      <c r="I22" s="4">
        <f t="shared" si="5"/>
        <v>22</v>
      </c>
      <c r="J22" s="4">
        <v>1.9</v>
      </c>
      <c r="K22" s="4">
        <f t="shared" si="0"/>
        <v>5.699999999999999</v>
      </c>
      <c r="L22" s="4">
        <f t="shared" si="1"/>
        <v>24.09295</v>
      </c>
      <c r="M22" s="4">
        <f t="shared" si="2"/>
        <v>-17.70705</v>
      </c>
      <c r="N22" s="4">
        <f t="shared" si="3"/>
        <v>41.8</v>
      </c>
      <c r="O22" s="4">
        <f t="shared" si="4"/>
        <v>24.09295</v>
      </c>
    </row>
    <row r="23" spans="1:15" ht="12.75">
      <c r="A23"/>
      <c r="B23" s="2"/>
      <c r="C23"/>
      <c r="D23"/>
      <c r="E23"/>
      <c r="F23"/>
      <c r="G23"/>
      <c r="H23" s="4">
        <f t="shared" si="5"/>
        <v>3</v>
      </c>
      <c r="I23" s="4">
        <f t="shared" si="5"/>
        <v>22</v>
      </c>
      <c r="J23" s="4">
        <v>2</v>
      </c>
      <c r="K23" s="4">
        <f t="shared" si="0"/>
        <v>6</v>
      </c>
      <c r="L23" s="4">
        <f t="shared" si="1"/>
        <v>24.38</v>
      </c>
      <c r="M23" s="4">
        <f t="shared" si="2"/>
        <v>-19.62</v>
      </c>
      <c r="N23" s="4">
        <f t="shared" si="3"/>
        <v>44</v>
      </c>
      <c r="O23" s="4">
        <f t="shared" si="4"/>
        <v>24.38</v>
      </c>
    </row>
    <row r="24" spans="1:15" ht="12.75">
      <c r="A24"/>
      <c r="B24" s="2"/>
      <c r="C24"/>
      <c r="D24"/>
      <c r="E24" s="7"/>
      <c r="F24"/>
      <c r="G24"/>
      <c r="H24" s="4">
        <f t="shared" si="5"/>
        <v>3</v>
      </c>
      <c r="I24" s="4">
        <f t="shared" si="5"/>
        <v>22</v>
      </c>
      <c r="J24" s="4">
        <v>2.1</v>
      </c>
      <c r="K24" s="4">
        <f t="shared" si="0"/>
        <v>6.300000000000001</v>
      </c>
      <c r="L24" s="4">
        <f t="shared" si="1"/>
        <v>24.56895</v>
      </c>
      <c r="M24" s="4">
        <f t="shared" si="2"/>
        <v>-21.631050000000002</v>
      </c>
      <c r="N24" s="4">
        <f t="shared" si="3"/>
        <v>46.2</v>
      </c>
      <c r="O24" s="4">
        <f t="shared" si="4"/>
        <v>24.56895</v>
      </c>
    </row>
    <row r="25" spans="1:15" ht="12.75">
      <c r="A25" t="s">
        <v>53</v>
      </c>
      <c r="B25" s="8">
        <v>15.787925333075648</v>
      </c>
      <c r="C25"/>
      <c r="D25"/>
      <c r="E25" s="7"/>
      <c r="F25"/>
      <c r="G25"/>
      <c r="H25" s="4">
        <f t="shared" si="5"/>
        <v>3</v>
      </c>
      <c r="I25" s="4">
        <f t="shared" si="5"/>
        <v>22</v>
      </c>
      <c r="J25" s="4">
        <v>2.2</v>
      </c>
      <c r="K25" s="4">
        <f t="shared" si="0"/>
        <v>6.6000000000000005</v>
      </c>
      <c r="L25" s="4">
        <f t="shared" si="1"/>
        <v>24.6598</v>
      </c>
      <c r="M25" s="4">
        <f t="shared" si="2"/>
        <v>-23.740200000000005</v>
      </c>
      <c r="N25" s="4">
        <f t="shared" si="3"/>
        <v>48.400000000000006</v>
      </c>
      <c r="O25" s="4">
        <f t="shared" si="4"/>
        <v>24.6598</v>
      </c>
    </row>
    <row r="26" spans="1:15" ht="12.75">
      <c r="A26" t="s">
        <v>54</v>
      </c>
      <c r="B26" s="2">
        <f>B13*COS(B25/B7)</f>
        <v>327.17362009968775</v>
      </c>
      <c r="C26"/>
      <c r="D26"/>
      <c r="E26"/>
      <c r="F26"/>
      <c r="G26"/>
      <c r="H26" s="4">
        <f t="shared" si="5"/>
        <v>3</v>
      </c>
      <c r="I26" s="4">
        <f t="shared" si="5"/>
        <v>22</v>
      </c>
      <c r="J26" s="4">
        <v>2.3</v>
      </c>
      <c r="K26" s="4">
        <f t="shared" si="0"/>
        <v>6.8999999999999995</v>
      </c>
      <c r="L26" s="4">
        <f t="shared" si="1"/>
        <v>24.652549999999998</v>
      </c>
      <c r="M26" s="4">
        <f t="shared" si="2"/>
        <v>-25.947449999999996</v>
      </c>
      <c r="N26" s="4">
        <f t="shared" si="3"/>
        <v>50.599999999999994</v>
      </c>
      <c r="O26" s="4">
        <f t="shared" si="4"/>
        <v>24.652549999999998</v>
      </c>
    </row>
    <row r="27" spans="1:15" ht="12.75">
      <c r="A27" t="s">
        <v>55</v>
      </c>
      <c r="B27" s="2">
        <f>B13*SIN(B25/B7)</f>
        <v>92.50633659844708</v>
      </c>
      <c r="C27"/>
      <c r="D27"/>
      <c r="E27"/>
      <c r="F27"/>
      <c r="G27"/>
      <c r="H27" s="9">
        <f t="shared" si="5"/>
        <v>3</v>
      </c>
      <c r="I27" s="9">
        <f t="shared" si="5"/>
        <v>22</v>
      </c>
      <c r="J27" s="4">
        <v>2.4</v>
      </c>
      <c r="K27" s="9">
        <f t="shared" si="0"/>
        <v>7.199999999999999</v>
      </c>
      <c r="L27" s="9">
        <f t="shared" si="1"/>
        <v>24.547199999999997</v>
      </c>
      <c r="M27" s="4">
        <f t="shared" si="2"/>
        <v>-28.2528</v>
      </c>
      <c r="N27" s="4">
        <f t="shared" si="3"/>
        <v>52.8</v>
      </c>
      <c r="O27" s="4">
        <f t="shared" si="4"/>
        <v>24.547199999999997</v>
      </c>
    </row>
    <row r="28" spans="1:15" ht="12.75">
      <c r="A28" t="s">
        <v>48</v>
      </c>
      <c r="B28" s="2">
        <f>-4.905*B24^2+B27*B24</f>
        <v>0</v>
      </c>
      <c r="C28"/>
      <c r="D28"/>
      <c r="E28"/>
      <c r="F28"/>
      <c r="G28"/>
      <c r="H28" s="9">
        <f t="shared" si="5"/>
        <v>3</v>
      </c>
      <c r="I28" s="9">
        <f t="shared" si="5"/>
        <v>22</v>
      </c>
      <c r="J28" s="4">
        <v>2.5</v>
      </c>
      <c r="K28" s="9">
        <f t="shared" si="0"/>
        <v>7.5</v>
      </c>
      <c r="L28" s="9">
        <f t="shared" si="1"/>
        <v>24.34375</v>
      </c>
      <c r="M28" s="4">
        <f t="shared" si="2"/>
        <v>-30.65625</v>
      </c>
      <c r="N28" s="4">
        <f t="shared" si="3"/>
        <v>55</v>
      </c>
      <c r="O28" s="4">
        <f t="shared" si="4"/>
        <v>24.34375</v>
      </c>
    </row>
    <row r="29" spans="1:15" ht="12.75">
      <c r="A29"/>
      <c r="B29" s="2"/>
      <c r="C29"/>
      <c r="D29"/>
      <c r="E29"/>
      <c r="F29"/>
      <c r="G29"/>
      <c r="H29" s="4">
        <f t="shared" si="5"/>
        <v>3</v>
      </c>
      <c r="I29" s="4">
        <f t="shared" si="5"/>
        <v>22</v>
      </c>
      <c r="J29" s="4">
        <v>2.6</v>
      </c>
      <c r="K29" s="4">
        <f t="shared" si="0"/>
        <v>7.800000000000001</v>
      </c>
      <c r="L29" s="4">
        <f t="shared" si="1"/>
        <v>24.0422</v>
      </c>
      <c r="M29" s="4">
        <f t="shared" si="2"/>
        <v>-33.1578</v>
      </c>
      <c r="N29" s="4">
        <f t="shared" si="3"/>
        <v>57.2</v>
      </c>
      <c r="O29" s="4">
        <f t="shared" si="4"/>
        <v>24.0422</v>
      </c>
    </row>
    <row r="30" spans="1:15" ht="12.75">
      <c r="A30"/>
      <c r="B30" s="2">
        <f>B28-B22</f>
        <v>-2.1462034006675683</v>
      </c>
      <c r="C30"/>
      <c r="D30"/>
      <c r="E30"/>
      <c r="F30"/>
      <c r="G30"/>
      <c r="H30" s="4">
        <f t="shared" si="5"/>
        <v>3</v>
      </c>
      <c r="I30" s="4">
        <f t="shared" si="5"/>
        <v>22</v>
      </c>
      <c r="J30" s="4">
        <v>2.7</v>
      </c>
      <c r="K30" s="4">
        <f t="shared" si="0"/>
        <v>8.100000000000001</v>
      </c>
      <c r="L30" s="4">
        <f t="shared" si="1"/>
        <v>23.64255</v>
      </c>
      <c r="M30" s="4">
        <f t="shared" si="2"/>
        <v>-35.757450000000006</v>
      </c>
      <c r="N30" s="4">
        <f t="shared" si="3"/>
        <v>59.400000000000006</v>
      </c>
      <c r="O30" s="4">
        <f t="shared" si="4"/>
        <v>23.64255</v>
      </c>
    </row>
    <row r="31" spans="1:15" ht="12.75">
      <c r="A31"/>
      <c r="B31" s="2"/>
      <c r="C31"/>
      <c r="D31"/>
      <c r="E31"/>
      <c r="F31"/>
      <c r="G31"/>
      <c r="H31" s="4">
        <f t="shared" si="5"/>
        <v>3</v>
      </c>
      <c r="I31" s="4">
        <f t="shared" si="5"/>
        <v>22</v>
      </c>
      <c r="J31" s="4">
        <v>2.8</v>
      </c>
      <c r="K31" s="4">
        <f t="shared" si="0"/>
        <v>8.399999999999999</v>
      </c>
      <c r="L31" s="4">
        <f t="shared" si="1"/>
        <v>23.144799999999996</v>
      </c>
      <c r="M31" s="4">
        <f t="shared" si="2"/>
        <v>-38.4552</v>
      </c>
      <c r="N31" s="4">
        <f t="shared" si="3"/>
        <v>61.599999999999994</v>
      </c>
      <c r="O31" s="4">
        <f t="shared" si="4"/>
        <v>23.144799999999996</v>
      </c>
    </row>
    <row r="32" spans="1:15" ht="12.75">
      <c r="A32" t="s">
        <v>56</v>
      </c>
      <c r="B32" s="2">
        <f>B13*TAN(B25/B7)*B16/B13-4.905*(B16/B13/COS(B25/B7))^2</f>
        <v>2.1462067073248607</v>
      </c>
      <c r="C32"/>
      <c r="D32" t="s">
        <v>17</v>
      </c>
      <c r="E32" t="s">
        <v>57</v>
      </c>
      <c r="F32"/>
      <c r="G32"/>
      <c r="H32" s="4">
        <f t="shared" si="5"/>
        <v>3</v>
      </c>
      <c r="I32" s="4">
        <f t="shared" si="5"/>
        <v>22</v>
      </c>
      <c r="J32" s="4">
        <v>2.9</v>
      </c>
      <c r="K32" s="4">
        <f t="shared" si="0"/>
        <v>8.7</v>
      </c>
      <c r="L32" s="4">
        <f t="shared" si="1"/>
        <v>22.548949999999998</v>
      </c>
      <c r="M32" s="4">
        <f t="shared" si="2"/>
        <v>-41.25105</v>
      </c>
      <c r="N32" s="4">
        <f t="shared" si="3"/>
        <v>63.8</v>
      </c>
      <c r="O32" s="4">
        <f t="shared" si="4"/>
        <v>22.548949999999998</v>
      </c>
    </row>
    <row r="33" spans="1:15" ht="12.75">
      <c r="A33" t="s">
        <v>58</v>
      </c>
      <c r="B33" s="2">
        <f>B16/B13/COS(B25/B7)</f>
        <v>0.023229256679326186</v>
      </c>
      <c r="C33"/>
      <c r="D33" t="s">
        <v>20</v>
      </c>
      <c r="E33" t="s">
        <v>59</v>
      </c>
      <c r="F33"/>
      <c r="G33"/>
      <c r="H33" s="4">
        <f t="shared" si="5"/>
        <v>3</v>
      </c>
      <c r="I33" s="4">
        <f t="shared" si="5"/>
        <v>22</v>
      </c>
      <c r="J33" s="4">
        <v>3</v>
      </c>
      <c r="K33" s="4">
        <f t="shared" si="0"/>
        <v>9</v>
      </c>
      <c r="L33" s="4">
        <f t="shared" si="1"/>
        <v>21.854999999999997</v>
      </c>
      <c r="M33" s="4">
        <f t="shared" si="2"/>
        <v>-44.145</v>
      </c>
      <c r="N33" s="4">
        <f t="shared" si="3"/>
        <v>66</v>
      </c>
      <c r="O33" s="4">
        <f t="shared" si="4"/>
        <v>21.854999999999997</v>
      </c>
    </row>
    <row r="34" spans="1:15" ht="12.75">
      <c r="A34" t="s">
        <v>60</v>
      </c>
      <c r="B34" s="2">
        <f>B21-B33</f>
        <v>0.5791409225189278</v>
      </c>
      <c r="C34"/>
      <c r="D34" t="s">
        <v>20</v>
      </c>
      <c r="E34" t="s">
        <v>61</v>
      </c>
      <c r="F34"/>
      <c r="G34"/>
      <c r="H34" s="4">
        <f t="shared" si="5"/>
        <v>3</v>
      </c>
      <c r="I34" s="4">
        <f t="shared" si="5"/>
        <v>22</v>
      </c>
      <c r="J34" s="4">
        <v>3.1</v>
      </c>
      <c r="K34" s="4">
        <f t="shared" si="0"/>
        <v>9.3</v>
      </c>
      <c r="L34" s="4">
        <f t="shared" si="1"/>
        <v>21.062949999999994</v>
      </c>
      <c r="M34" s="4">
        <f t="shared" si="2"/>
        <v>-47.13705000000001</v>
      </c>
      <c r="N34" s="4">
        <f t="shared" si="3"/>
        <v>68.2</v>
      </c>
      <c r="O34" s="4">
        <f t="shared" si="4"/>
        <v>21.062949999999994</v>
      </c>
    </row>
    <row r="35" spans="1:15" ht="12.75">
      <c r="A35"/>
      <c r="B35" s="2"/>
      <c r="C35"/>
      <c r="D35"/>
      <c r="E35"/>
      <c r="F35"/>
      <c r="G35"/>
      <c r="H35" s="4">
        <f t="shared" si="5"/>
        <v>3</v>
      </c>
      <c r="I35" s="4">
        <f t="shared" si="5"/>
        <v>22</v>
      </c>
      <c r="J35" s="4">
        <v>3.2</v>
      </c>
      <c r="K35" s="4">
        <f t="shared" si="0"/>
        <v>9.600000000000001</v>
      </c>
      <c r="L35" s="4">
        <f t="shared" si="1"/>
        <v>20.172799999999995</v>
      </c>
      <c r="M35" s="4">
        <f t="shared" si="2"/>
        <v>-50.22720000000001</v>
      </c>
      <c r="N35" s="4">
        <f t="shared" si="3"/>
        <v>70.4</v>
      </c>
      <c r="O35" s="4">
        <f t="shared" si="4"/>
        <v>20.172799999999995</v>
      </c>
    </row>
    <row r="36" spans="1:15" ht="12.75">
      <c r="A36"/>
      <c r="B36" s="2"/>
      <c r="C36"/>
      <c r="D36"/>
      <c r="E36"/>
      <c r="F36"/>
      <c r="G36"/>
      <c r="H36" s="4">
        <f aca="true" t="shared" si="6" ref="H36:I55">H35</f>
        <v>3</v>
      </c>
      <c r="I36" s="4">
        <f t="shared" si="6"/>
        <v>22</v>
      </c>
      <c r="J36" s="4">
        <v>3.3</v>
      </c>
      <c r="K36" s="4">
        <f t="shared" si="0"/>
        <v>9.899999999999999</v>
      </c>
      <c r="L36" s="4">
        <f t="shared" si="1"/>
        <v>19.184549999999994</v>
      </c>
      <c r="M36" s="4">
        <f t="shared" si="2"/>
        <v>-53.41545</v>
      </c>
      <c r="N36" s="4">
        <f t="shared" si="3"/>
        <v>72.6</v>
      </c>
      <c r="O36" s="4">
        <f t="shared" si="4"/>
        <v>19.184549999999994</v>
      </c>
    </row>
    <row r="37" spans="1:15" ht="12.75">
      <c r="A37"/>
      <c r="B37" s="2"/>
      <c r="C37"/>
      <c r="D37"/>
      <c r="E37"/>
      <c r="F37"/>
      <c r="G37"/>
      <c r="H37" s="4">
        <f t="shared" si="6"/>
        <v>3</v>
      </c>
      <c r="I37" s="4">
        <f t="shared" si="6"/>
        <v>22</v>
      </c>
      <c r="J37" s="4">
        <v>3.4</v>
      </c>
      <c r="K37" s="4">
        <f t="shared" si="0"/>
        <v>10.2</v>
      </c>
      <c r="L37" s="4">
        <f t="shared" si="1"/>
        <v>18.0982</v>
      </c>
      <c r="M37" s="4">
        <f t="shared" si="2"/>
        <v>-56.7018</v>
      </c>
      <c r="N37" s="4">
        <f t="shared" si="3"/>
        <v>74.8</v>
      </c>
      <c r="O37" s="4">
        <f t="shared" si="4"/>
        <v>18.0982</v>
      </c>
    </row>
    <row r="38" spans="1:15" ht="12.75">
      <c r="A38"/>
      <c r="B38" s="2"/>
      <c r="C38"/>
      <c r="D38"/>
      <c r="E38"/>
      <c r="F38"/>
      <c r="G38"/>
      <c r="H38" s="4">
        <f t="shared" si="6"/>
        <v>3</v>
      </c>
      <c r="I38" s="4">
        <f t="shared" si="6"/>
        <v>22</v>
      </c>
      <c r="J38" s="4">
        <v>3.5</v>
      </c>
      <c r="K38" s="4">
        <f t="shared" si="0"/>
        <v>10.5</v>
      </c>
      <c r="L38" s="4">
        <f t="shared" si="1"/>
        <v>16.91375</v>
      </c>
      <c r="M38" s="4">
        <f t="shared" si="2"/>
        <v>-60.08625</v>
      </c>
      <c r="N38" s="4">
        <f t="shared" si="3"/>
        <v>77</v>
      </c>
      <c r="O38" s="4">
        <f t="shared" si="4"/>
        <v>16.91375</v>
      </c>
    </row>
    <row r="39" spans="1:15" ht="12.75">
      <c r="A39"/>
      <c r="B39" s="2"/>
      <c r="C39"/>
      <c r="D39"/>
      <c r="E39"/>
      <c r="F39"/>
      <c r="G39"/>
      <c r="H39" s="4">
        <f t="shared" si="6"/>
        <v>3</v>
      </c>
      <c r="I39" s="4">
        <f t="shared" si="6"/>
        <v>22</v>
      </c>
      <c r="J39" s="4">
        <v>3.6</v>
      </c>
      <c r="K39" s="4">
        <f t="shared" si="0"/>
        <v>10.8</v>
      </c>
      <c r="L39" s="4">
        <f t="shared" si="1"/>
        <v>15.631199999999993</v>
      </c>
      <c r="M39" s="4">
        <f t="shared" si="2"/>
        <v>-63.56880000000001</v>
      </c>
      <c r="N39" s="4">
        <f t="shared" si="3"/>
        <v>79.2</v>
      </c>
      <c r="O39" s="4">
        <f t="shared" si="4"/>
        <v>15.631199999999993</v>
      </c>
    </row>
    <row r="40" spans="1:15" ht="12.75">
      <c r="A40"/>
      <c r="B40" s="2"/>
      <c r="C40"/>
      <c r="D40"/>
      <c r="E40"/>
      <c r="F40"/>
      <c r="G40"/>
      <c r="H40" s="4">
        <f t="shared" si="6"/>
        <v>3</v>
      </c>
      <c r="I40" s="4">
        <f t="shared" si="6"/>
        <v>22</v>
      </c>
      <c r="J40" s="4">
        <v>3.7</v>
      </c>
      <c r="K40" s="4">
        <f t="shared" si="0"/>
        <v>11.100000000000001</v>
      </c>
      <c r="L40" s="4">
        <f t="shared" si="1"/>
        <v>14.25054999999999</v>
      </c>
      <c r="M40" s="4">
        <f t="shared" si="2"/>
        <v>-67.14945000000002</v>
      </c>
      <c r="N40" s="4">
        <f t="shared" si="3"/>
        <v>81.4</v>
      </c>
      <c r="O40" s="4">
        <f t="shared" si="4"/>
        <v>14.25054999999999</v>
      </c>
    </row>
    <row r="41" spans="1:15" ht="12.75">
      <c r="A41"/>
      <c r="B41" s="2"/>
      <c r="C41"/>
      <c r="D41"/>
      <c r="E41"/>
      <c r="F41"/>
      <c r="G41"/>
      <c r="H41" s="4">
        <f t="shared" si="6"/>
        <v>3</v>
      </c>
      <c r="I41" s="4">
        <f t="shared" si="6"/>
        <v>22</v>
      </c>
      <c r="J41" s="4">
        <v>3.8</v>
      </c>
      <c r="K41" s="4">
        <f t="shared" si="0"/>
        <v>11.399999999999999</v>
      </c>
      <c r="L41" s="4">
        <f t="shared" si="1"/>
        <v>12.771799999999999</v>
      </c>
      <c r="M41" s="4">
        <f t="shared" si="2"/>
        <v>-70.8282</v>
      </c>
      <c r="N41" s="4">
        <f t="shared" si="3"/>
        <v>83.6</v>
      </c>
      <c r="O41" s="4">
        <f t="shared" si="4"/>
        <v>12.771799999999999</v>
      </c>
    </row>
    <row r="42" spans="1:15" ht="12.75">
      <c r="A42"/>
      <c r="B42" s="2"/>
      <c r="C42"/>
      <c r="D42"/>
      <c r="E42"/>
      <c r="F42"/>
      <c r="G42"/>
      <c r="H42" s="4">
        <f t="shared" si="6"/>
        <v>3</v>
      </c>
      <c r="I42" s="4">
        <f t="shared" si="6"/>
        <v>22</v>
      </c>
      <c r="J42" s="4">
        <v>3.9</v>
      </c>
      <c r="K42" s="4">
        <f t="shared" si="0"/>
        <v>11.7</v>
      </c>
      <c r="L42" s="4">
        <f t="shared" si="1"/>
        <v>11.194949999999992</v>
      </c>
      <c r="M42" s="4">
        <f t="shared" si="2"/>
        <v>-74.60505</v>
      </c>
      <c r="N42" s="4">
        <f t="shared" si="3"/>
        <v>85.8</v>
      </c>
      <c r="O42" s="4">
        <f t="shared" si="4"/>
        <v>11.194949999999992</v>
      </c>
    </row>
    <row r="43" spans="1:15" ht="12.75">
      <c r="A43"/>
      <c r="B43" s="2"/>
      <c r="C43"/>
      <c r="D43"/>
      <c r="E43"/>
      <c r="F43"/>
      <c r="G43"/>
      <c r="H43" s="4">
        <f t="shared" si="6"/>
        <v>3</v>
      </c>
      <c r="I43" s="4">
        <f t="shared" si="6"/>
        <v>22</v>
      </c>
      <c r="J43" s="4">
        <v>4</v>
      </c>
      <c r="K43" s="4">
        <f t="shared" si="0"/>
        <v>12</v>
      </c>
      <c r="L43" s="4">
        <f t="shared" si="1"/>
        <v>9.519999999999996</v>
      </c>
      <c r="M43" s="4">
        <f t="shared" si="2"/>
        <v>-78.48</v>
      </c>
      <c r="N43" s="4">
        <f t="shared" si="3"/>
        <v>88</v>
      </c>
      <c r="O43" s="4">
        <f t="shared" si="4"/>
        <v>9.519999999999996</v>
      </c>
    </row>
    <row r="44" spans="1:15" ht="12.75">
      <c r="A44"/>
      <c r="B44" s="2"/>
      <c r="C44"/>
      <c r="D44"/>
      <c r="E44"/>
      <c r="F44"/>
      <c r="G44"/>
      <c r="H44" s="4">
        <f t="shared" si="6"/>
        <v>3</v>
      </c>
      <c r="I44" s="4">
        <f t="shared" si="6"/>
        <v>22</v>
      </c>
      <c r="J44" s="4">
        <v>4.1</v>
      </c>
      <c r="K44" s="4">
        <f t="shared" si="0"/>
        <v>12.299999999999999</v>
      </c>
      <c r="L44" s="4">
        <f t="shared" si="1"/>
        <v>7.746949999999984</v>
      </c>
      <c r="M44" s="4">
        <f t="shared" si="2"/>
        <v>-82.45305</v>
      </c>
      <c r="N44" s="4">
        <f t="shared" si="3"/>
        <v>90.19999999999999</v>
      </c>
      <c r="O44" s="4">
        <f t="shared" si="4"/>
        <v>7.746949999999984</v>
      </c>
    </row>
    <row r="45" spans="1:15" ht="12.75">
      <c r="A45"/>
      <c r="B45" s="2"/>
      <c r="C45"/>
      <c r="D45"/>
      <c r="E45"/>
      <c r="F45"/>
      <c r="G45"/>
      <c r="H45" s="4">
        <f t="shared" si="6"/>
        <v>3</v>
      </c>
      <c r="I45" s="4">
        <f t="shared" si="6"/>
        <v>22</v>
      </c>
      <c r="J45" s="4">
        <v>4.2</v>
      </c>
      <c r="K45" s="4">
        <f t="shared" si="0"/>
        <v>12.600000000000001</v>
      </c>
      <c r="L45" s="4">
        <f t="shared" si="1"/>
        <v>5.875799999999998</v>
      </c>
      <c r="M45" s="4">
        <f t="shared" si="2"/>
        <v>-86.52420000000001</v>
      </c>
      <c r="N45" s="4">
        <f t="shared" si="3"/>
        <v>92.4</v>
      </c>
      <c r="O45" s="4">
        <f t="shared" si="4"/>
        <v>5.875799999999998</v>
      </c>
    </row>
    <row r="46" spans="1:15" ht="12.75">
      <c r="A46"/>
      <c r="B46" s="2"/>
      <c r="C46"/>
      <c r="D46"/>
      <c r="E46"/>
      <c r="F46"/>
      <c r="G46"/>
      <c r="H46" s="4">
        <f t="shared" si="6"/>
        <v>3</v>
      </c>
      <c r="I46" s="4">
        <f t="shared" si="6"/>
        <v>22</v>
      </c>
      <c r="J46" s="4">
        <v>4.3</v>
      </c>
      <c r="K46" s="4">
        <f t="shared" si="0"/>
        <v>12.899999999999999</v>
      </c>
      <c r="L46" s="4">
        <f t="shared" si="1"/>
        <v>3.9065499999999957</v>
      </c>
      <c r="M46" s="4">
        <f t="shared" si="2"/>
        <v>-90.69345</v>
      </c>
      <c r="N46" s="4">
        <f t="shared" si="3"/>
        <v>94.6</v>
      </c>
      <c r="O46" s="4">
        <f t="shared" si="4"/>
        <v>3.9065499999999957</v>
      </c>
    </row>
    <row r="47" spans="1:15" ht="12.75">
      <c r="A47"/>
      <c r="B47" s="2"/>
      <c r="C47"/>
      <c r="D47"/>
      <c r="E47"/>
      <c r="F47"/>
      <c r="G47"/>
      <c r="H47" s="4">
        <f t="shared" si="6"/>
        <v>3</v>
      </c>
      <c r="I47" s="4">
        <f t="shared" si="6"/>
        <v>22</v>
      </c>
      <c r="J47" s="4">
        <v>4.4</v>
      </c>
      <c r="K47" s="4">
        <f t="shared" si="0"/>
        <v>13.200000000000001</v>
      </c>
      <c r="L47" s="4">
        <f t="shared" si="1"/>
        <v>1.839199999999991</v>
      </c>
      <c r="M47" s="4">
        <f t="shared" si="2"/>
        <v>-94.96080000000002</v>
      </c>
      <c r="N47" s="4">
        <f t="shared" si="3"/>
        <v>96.80000000000001</v>
      </c>
      <c r="O47" s="4">
        <f t="shared" si="4"/>
        <v>1.839199999999991</v>
      </c>
    </row>
    <row r="48" spans="1:15" ht="12.75">
      <c r="A48"/>
      <c r="B48" s="2"/>
      <c r="C48"/>
      <c r="D48"/>
      <c r="E48"/>
      <c r="F48"/>
      <c r="G48"/>
      <c r="H48" s="4">
        <f t="shared" si="6"/>
        <v>3</v>
      </c>
      <c r="I48" s="4">
        <f t="shared" si="6"/>
        <v>22</v>
      </c>
      <c r="J48" s="4">
        <v>4.5</v>
      </c>
      <c r="K48" s="4">
        <f t="shared" si="0"/>
        <v>13.5</v>
      </c>
      <c r="L48" s="4">
        <f t="shared" si="1"/>
        <v>-0.3262500000000017</v>
      </c>
      <c r="M48" s="4">
        <f t="shared" si="2"/>
        <v>-99.32625</v>
      </c>
      <c r="N48" s="4">
        <f t="shared" si="3"/>
        <v>99</v>
      </c>
      <c r="O48" s="4">
        <f t="shared" si="4"/>
        <v>-0.3262500000000017</v>
      </c>
    </row>
    <row r="49" spans="1:15" ht="12.75">
      <c r="A49"/>
      <c r="B49" s="2"/>
      <c r="C49"/>
      <c r="D49"/>
      <c r="E49"/>
      <c r="F49"/>
      <c r="G49"/>
      <c r="H49" s="4">
        <f t="shared" si="6"/>
        <v>3</v>
      </c>
      <c r="I49" s="4">
        <f t="shared" si="6"/>
        <v>22</v>
      </c>
      <c r="J49" s="4">
        <v>4.6</v>
      </c>
      <c r="K49" s="4">
        <f t="shared" si="0"/>
        <v>13.799999999999999</v>
      </c>
      <c r="L49" s="4">
        <f t="shared" si="1"/>
        <v>-2.5897999999999968</v>
      </c>
      <c r="M49" s="4">
        <f t="shared" si="2"/>
        <v>-103.78979999999999</v>
      </c>
      <c r="N49" s="4">
        <f t="shared" si="3"/>
        <v>101.19999999999999</v>
      </c>
      <c r="O49" s="4">
        <f t="shared" si="4"/>
        <v>-2.5897999999999968</v>
      </c>
    </row>
    <row r="50" spans="1:15" ht="12.75">
      <c r="A50"/>
      <c r="B50" s="2"/>
      <c r="C50"/>
      <c r="D50"/>
      <c r="E50"/>
      <c r="F50"/>
      <c r="G50"/>
      <c r="H50" s="4">
        <f t="shared" si="6"/>
        <v>3</v>
      </c>
      <c r="I50" s="4">
        <f t="shared" si="6"/>
        <v>22</v>
      </c>
      <c r="J50" s="4">
        <v>4.7</v>
      </c>
      <c r="K50" s="4">
        <f t="shared" si="0"/>
        <v>14.100000000000001</v>
      </c>
      <c r="L50" s="4">
        <f t="shared" si="1"/>
        <v>-4.9514500000000226</v>
      </c>
      <c r="M50" s="4">
        <f t="shared" si="2"/>
        <v>-108.35145000000003</v>
      </c>
      <c r="N50" s="4">
        <f t="shared" si="3"/>
        <v>103.4</v>
      </c>
      <c r="O50" s="4">
        <f t="shared" si="4"/>
        <v>-4.9514500000000226</v>
      </c>
    </row>
    <row r="51" spans="1:15" ht="12.75">
      <c r="A51"/>
      <c r="B51" s="2"/>
      <c r="C51"/>
      <c r="D51"/>
      <c r="E51"/>
      <c r="F51"/>
      <c r="G51"/>
      <c r="H51" s="4">
        <f t="shared" si="6"/>
        <v>3</v>
      </c>
      <c r="I51" s="4">
        <f t="shared" si="6"/>
        <v>22</v>
      </c>
      <c r="J51" s="4">
        <v>4.8</v>
      </c>
      <c r="K51" s="4">
        <f t="shared" si="0"/>
        <v>14.399999999999999</v>
      </c>
      <c r="L51" s="4">
        <f t="shared" si="1"/>
        <v>-7.411200000000008</v>
      </c>
      <c r="M51" s="4">
        <f t="shared" si="2"/>
        <v>-113.0112</v>
      </c>
      <c r="N51" s="4">
        <f t="shared" si="3"/>
        <v>105.6</v>
      </c>
      <c r="O51" s="4">
        <f t="shared" si="4"/>
        <v>-7.411200000000008</v>
      </c>
    </row>
    <row r="52" spans="1:15" ht="12.75">
      <c r="A52"/>
      <c r="B52" s="2"/>
      <c r="C52"/>
      <c r="D52"/>
      <c r="E52"/>
      <c r="F52"/>
      <c r="G52"/>
      <c r="H52" s="4">
        <f t="shared" si="6"/>
        <v>3</v>
      </c>
      <c r="I52" s="4">
        <f t="shared" si="6"/>
        <v>22</v>
      </c>
      <c r="J52" s="4">
        <v>4.9</v>
      </c>
      <c r="K52" s="4">
        <f t="shared" si="0"/>
        <v>14.700000000000001</v>
      </c>
      <c r="L52" s="4">
        <f t="shared" si="1"/>
        <v>-9.969050000000024</v>
      </c>
      <c r="M52" s="4">
        <f t="shared" si="2"/>
        <v>-117.76905000000004</v>
      </c>
      <c r="N52" s="4">
        <f t="shared" si="3"/>
        <v>107.80000000000001</v>
      </c>
      <c r="O52" s="4">
        <f t="shared" si="4"/>
        <v>-9.969050000000024</v>
      </c>
    </row>
    <row r="53" spans="1:15" ht="12.75">
      <c r="A53"/>
      <c r="B53" s="2"/>
      <c r="C53"/>
      <c r="D53"/>
      <c r="E53"/>
      <c r="F53"/>
      <c r="G53"/>
      <c r="H53" s="4">
        <f t="shared" si="6"/>
        <v>3</v>
      </c>
      <c r="I53" s="4">
        <f t="shared" si="6"/>
        <v>22</v>
      </c>
      <c r="J53" s="4">
        <v>5</v>
      </c>
      <c r="K53" s="4">
        <f t="shared" si="0"/>
        <v>15</v>
      </c>
      <c r="L53" s="4">
        <f t="shared" si="1"/>
        <v>-12.625</v>
      </c>
      <c r="M53" s="4">
        <f t="shared" si="2"/>
        <v>-122.625</v>
      </c>
      <c r="N53" s="4">
        <f t="shared" si="3"/>
        <v>110</v>
      </c>
      <c r="O53" s="4">
        <f t="shared" si="4"/>
        <v>-12.625</v>
      </c>
    </row>
    <row r="54" spans="1:15" ht="12.75">
      <c r="A54"/>
      <c r="B54" s="2"/>
      <c r="C54"/>
      <c r="D54"/>
      <c r="E54"/>
      <c r="F54"/>
      <c r="G54"/>
      <c r="H54" s="4">
        <f t="shared" si="6"/>
        <v>3</v>
      </c>
      <c r="I54" s="4">
        <f t="shared" si="6"/>
        <v>22</v>
      </c>
      <c r="J54" s="4">
        <v>5.1</v>
      </c>
      <c r="K54" s="4">
        <f t="shared" si="0"/>
        <v>15.299999999999999</v>
      </c>
      <c r="L54" s="4">
        <f t="shared" si="1"/>
        <v>-15.379050000000007</v>
      </c>
      <c r="M54" s="4">
        <f t="shared" si="2"/>
        <v>-127.57905</v>
      </c>
      <c r="N54" s="4">
        <f t="shared" si="3"/>
        <v>112.19999999999999</v>
      </c>
      <c r="O54" s="4">
        <f t="shared" si="4"/>
        <v>-15.379050000000007</v>
      </c>
    </row>
    <row r="55" spans="1:15" ht="12.75">
      <c r="A55"/>
      <c r="B55" s="2"/>
      <c r="C55"/>
      <c r="D55"/>
      <c r="E55"/>
      <c r="F55"/>
      <c r="G55"/>
      <c r="H55" s="4">
        <f t="shared" si="6"/>
        <v>3</v>
      </c>
      <c r="I55" s="4">
        <f t="shared" si="6"/>
        <v>22</v>
      </c>
      <c r="J55" s="4">
        <v>5.2</v>
      </c>
      <c r="K55" s="4">
        <f t="shared" si="0"/>
        <v>15.600000000000001</v>
      </c>
      <c r="L55" s="4">
        <f t="shared" si="1"/>
        <v>-18.2312</v>
      </c>
      <c r="M55" s="4">
        <f t="shared" si="2"/>
        <v>-132.6312</v>
      </c>
      <c r="N55" s="4">
        <f t="shared" si="3"/>
        <v>114.4</v>
      </c>
      <c r="O55" s="4">
        <f t="shared" si="4"/>
        <v>-18.2312</v>
      </c>
    </row>
  </sheetData>
  <mergeCells count="1">
    <mergeCell ref="A1:F1"/>
  </mergeCells>
  <printOptions gridLines="1"/>
  <pageMargins left="0.7874015748031497" right="0" top="0.5905511811023623" bottom="0.5905511811023623" header="0.3937007874015748" footer="0.5118110236220472"/>
  <pageSetup horizontalDpi="360" verticalDpi="360" orientation="portrait" paperSize="9" r:id="rId2"/>
  <headerFooter alignWithMargins="0">
    <oddHeader>&amp;R&amp;8&amp;F, &amp;A, efh, 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Microsoft</cp:lastModifiedBy>
  <cp:lastPrinted>1998-09-07T12:26:46Z</cp:lastPrinted>
  <dcterms:created xsi:type="dcterms:W3CDTF">1998-02-06T08:15:51Z</dcterms:created>
  <dcterms:modified xsi:type="dcterms:W3CDTF">2006-10-15T16:54:51Z</dcterms:modified>
  <cp:category/>
  <cp:version/>
  <cp:contentType/>
  <cp:contentStatus/>
</cp:coreProperties>
</file>